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<sst xmlns="http://schemas.openxmlformats.org/spreadsheetml/2006/main" count="156" uniqueCount="111">
  <si>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</si>
  <si>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</si>
  <si>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</si>
  <si>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</si>
  <si>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</si>
  <si>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</si>
  <si>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</si>
  <si>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</si>
  <si>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</si>
  <si>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</si>
  <si>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</si>
  <si>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</si>
  <si>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</si>
  <si>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</si>
  <si>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</si>
  <si>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</si>
  <si>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</si>
  <si>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</si>
  <si>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</si>
  <si>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</si>
  <si>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</si>
  <si>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</si>
  <si>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</si>
  <si>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</si>
  <si>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</si>
  <si>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</si>
  <si>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</si>
  <si>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</si>
  <si>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</si>
  <si>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</si>
  <si>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</si>
  <si>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</si>
  <si>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</si>
  <si>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</si>
  <si>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</si>
  <si>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</si>
  <si>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</si>
  <si>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</si>
  <si>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</si>
  <si>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</si>
  <si>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</si>
  <si>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</si>
  <si>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</si>
  <si>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</si>
  <si>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</si>
  <si>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</si>
  <si>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</si>
  <si>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</si>
  <si>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</si>
  <si>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</si>
  <si>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</si>
  <si>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</si>
  <si>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</si>
  <si>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</si>
  <si>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</si>
  <si>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</si>
  <si>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</si>
  <si>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</si>
  <si>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</si>
  <si>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</si>
  <si>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</si>
  <si>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</si>
  <si>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</si>
  <si>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</si>
  <si>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</si>
  <si>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</si>
  <si>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</si>
  <si>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</si>
  <si>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</si>
  <si>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</si>
  <si>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</si>
  <si>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</si>
  <si>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</si>
  <si>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</si>
  <si>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</si>
  <si>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</si>
  <si>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</si>
  <si>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</si>
  <si>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</si>
  <si>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</si>
  <si>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</si>
  <si>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</si>
  <si>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</si>
  <si>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</si>
  <si>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</si>
  <si>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</si>
  <si>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</si>
  <si>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</si>
  <si>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</si>
  <si>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</si>
  <si>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</si>
  <si>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</si>
  <si>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</si>
  <si>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</si>
  <si>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</si>
  <si>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</si>
  <si>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</si>
  <si>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</si>
  <si>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</si>
  <si>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</si>
  <si>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</si>
  <si>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</si>
  <si>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</si>
  <si>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</si>
  <si>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</si>
  <si>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</si>
  <si>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</si>
  <si>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</si>
  <si>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</si>
  <si>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Програма проведення профілактичних медичних оглядів</t>
  </si>
  <si>
    <t>Аналіз використання коштів міського бюджету за 2014 рік станом на 24.04.2014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</si>
</sst>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12364.599999999999</c:v>
                </c:pt>
                <c:pt idx="1">
                  <c:v>10628.599999999999</c:v>
                </c:pt>
                <c:pt idx="2">
                  <c:v>692.4000000000001</c:v>
                </c:pt>
                <c:pt idx="3">
                  <c:v>1043.6</c:v>
                </c:pt>
              </c:numCache>
            </c:numRef>
          </c:val>
          <c:shape val="box"/>
        </c:ser>
        <c:shape val="box"/>
        <c:axId val="45004079"/>
        <c:axId val="2383528"/>
      </c:bar3D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78046.00000000001</c:v>
                </c:pt>
                <c:pt idx="1">
                  <c:v>62923.600000000006</c:v>
                </c:pt>
                <c:pt idx="2">
                  <c:v>5.300000000000001</c:v>
                </c:pt>
                <c:pt idx="3">
                  <c:v>4728.200000000001</c:v>
                </c:pt>
                <c:pt idx="4">
                  <c:v>10213.3</c:v>
                </c:pt>
                <c:pt idx="5">
                  <c:v>28.7</c:v>
                </c:pt>
                <c:pt idx="6">
                  <c:v>146.90000000000947</c:v>
                </c:pt>
              </c:numCache>
            </c:numRef>
          </c:val>
          <c:shape val="box"/>
        </c:ser>
        <c:shape val="box"/>
        <c:axId val="21451753"/>
        <c:axId val="58848050"/>
      </c:bar3D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7559.8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11838.200000000012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53076.7</c:v>
                </c:pt>
                <c:pt idx="1">
                  <c:v>42055.2</c:v>
                </c:pt>
                <c:pt idx="2">
                  <c:v>1437.5</c:v>
                </c:pt>
                <c:pt idx="3">
                  <c:v>530.5</c:v>
                </c:pt>
                <c:pt idx="4">
                  <c:v>5116.6</c:v>
                </c:pt>
                <c:pt idx="5">
                  <c:v>465</c:v>
                </c:pt>
                <c:pt idx="6">
                  <c:v>3471.8999999999996</c:v>
                </c:pt>
              </c:numCache>
            </c:numRef>
          </c:val>
          <c:shape val="box"/>
        </c:ser>
        <c:shape val="box"/>
        <c:axId val="59870403"/>
        <c:axId val="1962716"/>
      </c:bar3D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0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10346.200000000003</c:v>
                </c:pt>
                <c:pt idx="1">
                  <c:v>7809</c:v>
                </c:pt>
                <c:pt idx="2">
                  <c:v>483.4</c:v>
                </c:pt>
                <c:pt idx="3">
                  <c:v>99.1</c:v>
                </c:pt>
                <c:pt idx="4">
                  <c:v>7.2</c:v>
                </c:pt>
                <c:pt idx="5">
                  <c:v>1947.5000000000025</c:v>
                </c:pt>
              </c:numCache>
            </c:numRef>
          </c:val>
          <c:shape val="box"/>
        </c:ser>
        <c:shape val="box"/>
        <c:axId val="17664445"/>
        <c:axId val="24762278"/>
      </c:bar3D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3293.9000000000005</c:v>
                </c:pt>
                <c:pt idx="1">
                  <c:v>2168.9</c:v>
                </c:pt>
                <c:pt idx="3">
                  <c:v>30</c:v>
                </c:pt>
                <c:pt idx="4">
                  <c:v>185.09999999999997</c:v>
                </c:pt>
                <c:pt idx="5">
                  <c:v>909.9000000000005</c:v>
                </c:pt>
              </c:numCache>
            </c:numRef>
          </c:val>
          <c:shape val="box"/>
        </c:ser>
        <c:shape val="box"/>
        <c:axId val="21533911"/>
        <c:axId val="59587472"/>
      </c:bar3D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87472"/>
        <c:crosses val="autoZero"/>
        <c:auto val="1"/>
        <c:lblOffset val="100"/>
        <c:tickLblSkip val="2"/>
        <c:noMultiLvlLbl val="0"/>
      </c:catAx>
      <c:valAx>
        <c:axId val="5958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698.0000000000001</c:v>
                </c:pt>
                <c:pt idx="1">
                  <c:v>592.8000000000001</c:v>
                </c:pt>
                <c:pt idx="2">
                  <c:v>84.7</c:v>
                </c:pt>
                <c:pt idx="4">
                  <c:v>20.500000000000043</c:v>
                </c:pt>
              </c:numCache>
            </c:numRef>
          </c:val>
          <c:shape val="box"/>
        </c:ser>
        <c:shape val="box"/>
        <c:axId val="66525201"/>
        <c:axId val="61855898"/>
      </c:bar3D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11029.500000000002</c:v>
                </c:pt>
              </c:numCache>
            </c:numRef>
          </c:val>
          <c:shape val="box"/>
        </c:ser>
        <c:shape val="box"/>
        <c:axId val="19832171"/>
        <c:axId val="44271812"/>
      </c:bar3D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271812"/>
        <c:crosses val="autoZero"/>
        <c:auto val="1"/>
        <c:lblOffset val="100"/>
        <c:tickLblSkip val="1"/>
        <c:noMultiLvlLbl val="0"/>
      </c:catAx>
      <c:valAx>
        <c:axId val="44271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21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78046.00000000001</c:v>
                </c:pt>
                <c:pt idx="1">
                  <c:v>53076.7</c:v>
                </c:pt>
                <c:pt idx="2">
                  <c:v>10346.200000000003</c:v>
                </c:pt>
                <c:pt idx="3">
                  <c:v>3293.9000000000005</c:v>
                </c:pt>
                <c:pt idx="4">
                  <c:v>698.0000000000001</c:v>
                </c:pt>
                <c:pt idx="5">
                  <c:v>12364.599999999999</c:v>
                </c:pt>
                <c:pt idx="6">
                  <c:v>11029.500000000002</c:v>
                </c:pt>
              </c:numCache>
            </c:numRef>
          </c:val>
          <c:shape val="box"/>
        </c:ser>
        <c:shape val="box"/>
        <c:axId val="62901989"/>
        <c:axId val="29246990"/>
      </c:bar3D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46990"/>
        <c:crosses val="autoZero"/>
        <c:auto val="1"/>
        <c:lblOffset val="100"/>
        <c:tickLblSkip val="1"/>
        <c:noMultiLvlLbl val="0"/>
      </c:catAx>
      <c:valAx>
        <c:axId val="292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1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64854.40000000001</c:v>
                </c:pt>
                <c:pt idx="2">
                  <c:v>20323.899999999998</c:v>
                </c:pt>
                <c:pt idx="3">
                  <c:v>7145.6</c:v>
                </c:pt>
                <c:pt idx="4">
                  <c:v>7615.1</c:v>
                </c:pt>
                <c:pt idx="5">
                  <c:v>89662.40000000007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127866.90000000001</c:v>
                </c:pt>
                <c:pt idx="1">
                  <c:v>17159.399999999998</c:v>
                </c:pt>
                <c:pt idx="2">
                  <c:v>5298.900000000001</c:v>
                </c:pt>
                <c:pt idx="3">
                  <c:v>1966.1000000000006</c:v>
                </c:pt>
                <c:pt idx="4">
                  <c:v>1442.8</c:v>
                </c:pt>
                <c:pt idx="5">
                  <c:v>21648.500000000025</c:v>
                </c:pt>
              </c:numCache>
            </c:numRef>
          </c:val>
          <c:shape val="box"/>
        </c:ser>
        <c:shape val="box"/>
        <c:axId val="61896319"/>
        <c:axId val="20195960"/>
      </c:bar3D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9" sqref="B89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106</v>
      </c>
      <c r="C3" s="122" t="s">
        <v>102</v>
      </c>
      <c r="D3" s="122" t="s">
        <v>29</v>
      </c>
      <c r="E3" s="122" t="s">
        <v>28</v>
      </c>
      <c r="F3" s="122" t="s">
        <v>107</v>
      </c>
      <c r="G3" s="122" t="s">
        <v>103</v>
      </c>
      <c r="H3" s="122" t="s">
        <v>108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f>105303.2+221.2</f>
        <v>105524.4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</f>
        <v>79561.40000000001</v>
      </c>
      <c r="E6" s="3">
        <f>D6/D134*100</f>
        <v>44.365274356140496</v>
      </c>
      <c r="F6" s="3">
        <f>D6/B6*100</f>
        <v>75.396211681848</v>
      </c>
      <c r="G6" s="3">
        <f aca="true" t="shared" si="0" ref="G6:G41">D6/C6*100</f>
        <v>28.999096801189104</v>
      </c>
      <c r="H6" s="3">
        <f>B6-D6</f>
        <v>25962.999999999985</v>
      </c>
      <c r="I6" s="3">
        <f aca="true" t="shared" si="1" ref="I6:I41">C6-D6</f>
        <v>194796.8</v>
      </c>
    </row>
    <row r="7" spans="1:9" ht="18">
      <c r="A7" s="31" t="s">
        <v>3</v>
      </c>
      <c r="B7" s="52">
        <f>74150.5+221.2</f>
        <v>74371.7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</f>
        <v>62923.600000000006</v>
      </c>
      <c r="E7" s="1">
        <f>D7/D6*100</f>
        <v>79.08810051105183</v>
      </c>
      <c r="F7" s="1">
        <f>D7/B7*100</f>
        <v>84.60691365129479</v>
      </c>
      <c r="G7" s="1">
        <f t="shared" si="0"/>
        <v>29.238870975761284</v>
      </c>
      <c r="H7" s="1">
        <f>B7-D7</f>
        <v>11448.099999999991</v>
      </c>
      <c r="I7" s="1">
        <f t="shared" si="1"/>
        <v>152281.7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</f>
        <v>5.300000000000001</v>
      </c>
      <c r="E8" s="13">
        <f>D8/D6*100</f>
        <v>0.006661521793231392</v>
      </c>
      <c r="F8" s="1">
        <f>D8/B8*100</f>
        <v>22.649572649572654</v>
      </c>
      <c r="G8" s="1">
        <f t="shared" si="0"/>
        <v>11.88340807174888</v>
      </c>
      <c r="H8" s="1">
        <f aca="true" t="shared" si="2" ref="H8:H30">B8-D8</f>
        <v>18.099999999999998</v>
      </c>
      <c r="I8" s="1">
        <f t="shared" si="1"/>
        <v>39.3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</f>
        <v>4728.200000000001</v>
      </c>
      <c r="E9" s="1">
        <f>D9/D6*100</f>
        <v>5.942831574105031</v>
      </c>
      <c r="F9" s="1">
        <f aca="true" t="shared" si="3" ref="F9:F39">D9/B9*100</f>
        <v>70.51121450727751</v>
      </c>
      <c r="G9" s="1">
        <f t="shared" si="0"/>
        <v>27.64431088010197</v>
      </c>
      <c r="H9" s="1">
        <f t="shared" si="2"/>
        <v>1977.3999999999996</v>
      </c>
      <c r="I9" s="1">
        <f t="shared" si="1"/>
        <v>12375.5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1.1+76.7+36.7+34.9+18.5+42.2+88.1+82.5+80.9+400.1+1837.5+2957.3+365.3+150+4041.5+622.1+388.9+504.4</f>
        <v>11728.699999999999</v>
      </c>
      <c r="E10" s="1">
        <f>D10/D6*100</f>
        <v>14.741696350240188</v>
      </c>
      <c r="F10" s="1">
        <f t="shared" si="3"/>
        <v>49.475451466078354</v>
      </c>
      <c r="G10" s="1">
        <f t="shared" si="0"/>
        <v>29.733936697468653</v>
      </c>
      <c r="H10" s="1">
        <f t="shared" si="2"/>
        <v>11977.4</v>
      </c>
      <c r="I10" s="1">
        <f t="shared" si="1"/>
        <v>27716.800000000003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0.03607276895580017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146.900000000004</v>
      </c>
      <c r="E12" s="1">
        <f>D12/D6*100</f>
        <v>0.18463727385390905</v>
      </c>
      <c r="F12" s="1">
        <f t="shared" si="3"/>
        <v>21.847114812612187</v>
      </c>
      <c r="G12" s="1">
        <f t="shared" si="0"/>
        <v>6.450621349844315</v>
      </c>
      <c r="H12" s="1">
        <f t="shared" si="2"/>
        <v>525.4999999999945</v>
      </c>
      <c r="I12" s="1">
        <f t="shared" si="1"/>
        <v>2130.399999999987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5329.2+6976.4+310.1+0.1+574.9+417.4+5396.4+2+668.9+83+171.9+366.8+7074.6+0.1+0.1+821.2+7.6+8.6+0.9+5585.2+2.9+0.4+456.2+427.1+1512+1289.7+309.6+556.1+6698.2+0.1+627.6+100+38.4+187.4+237.9+6782.9+54.8+1256.6+91.1+62.1</f>
        <v>54486.49999999999</v>
      </c>
      <c r="E17" s="3">
        <f>D17/D134*100</f>
        <v>30.382930933918317</v>
      </c>
      <c r="F17" s="3">
        <f>D17/B17*100</f>
        <v>78.3245885143391</v>
      </c>
      <c r="G17" s="3">
        <f t="shared" si="0"/>
        <v>30.705926641427084</v>
      </c>
      <c r="H17" s="3">
        <f>B17-D17</f>
        <v>15078.500000000007</v>
      </c>
      <c r="I17" s="3">
        <f t="shared" si="1"/>
        <v>122959.70000000001</v>
      </c>
    </row>
    <row r="18" spans="1:9" ht="18">
      <c r="A18" s="31" t="s">
        <v>5</v>
      </c>
      <c r="B18" s="52">
        <v>51031.2</v>
      </c>
      <c r="C18" s="53">
        <f>133077.8+325.7</f>
        <v>133403.5</v>
      </c>
      <c r="D18" s="54">
        <f>5127.2+6545.1+310.1+0.1+5190.4+6767.1+5380.4+556.1+6698.2+26.3+5454.2</f>
        <v>42055.2</v>
      </c>
      <c r="E18" s="1">
        <f>D18/D17*100</f>
        <v>77.18462371413104</v>
      </c>
      <c r="F18" s="1">
        <f t="shared" si="3"/>
        <v>82.41076047594412</v>
      </c>
      <c r="G18" s="1">
        <f t="shared" si="0"/>
        <v>31.524810068701342</v>
      </c>
      <c r="H18" s="1">
        <f t="shared" si="2"/>
        <v>8976</v>
      </c>
      <c r="I18" s="1">
        <f t="shared" si="1"/>
        <v>91348.3</v>
      </c>
    </row>
    <row r="19" spans="1:9" ht="18">
      <c r="A19" s="31" t="s">
        <v>2</v>
      </c>
      <c r="B19" s="52">
        <f>2662.9+258.8</f>
        <v>2921.7000000000003</v>
      </c>
      <c r="C19" s="53">
        <f>7565.3-5.5+258.8</f>
        <v>7818.6</v>
      </c>
      <c r="D19" s="54">
        <f>15+99.7+173.8+0.6+107.5+22.1+0.5+193.8+202.2+7.6+0.9+0.4+198.3+0.9+0.9+95.5+0.1+279.3+38.4+83.3+46.9</f>
        <v>1567.7</v>
      </c>
      <c r="E19" s="1">
        <f>D19/D17*100</f>
        <v>2.8772264689418483</v>
      </c>
      <c r="F19" s="1">
        <f t="shared" si="3"/>
        <v>53.65711743163226</v>
      </c>
      <c r="G19" s="1">
        <f t="shared" si="0"/>
        <v>20.05090425395851</v>
      </c>
      <c r="H19" s="1">
        <f t="shared" si="2"/>
        <v>1354.0000000000002</v>
      </c>
      <c r="I19" s="1">
        <f t="shared" si="1"/>
        <v>6250.900000000001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0.9736356712213118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f>8992.3-15.7-1070</f>
        <v>7906.5999999999985</v>
      </c>
      <c r="C21" s="53">
        <v>19349.6</v>
      </c>
      <c r="D21" s="54">
        <f>36.6+15.7+3.3+2+290.1+4.1+24.2+41.8-0.1+460.8+0.9+2.5+257.9+361.7+1303.2+901+0.2+255.3+105.4+1050+1256.6</f>
        <v>6373.200000000001</v>
      </c>
      <c r="E21" s="1">
        <f>D21/D17*100</f>
        <v>11.696842337092678</v>
      </c>
      <c r="F21" s="1">
        <f t="shared" si="3"/>
        <v>80.60607593655935</v>
      </c>
      <c r="G21" s="1">
        <f t="shared" si="0"/>
        <v>32.93711497912103</v>
      </c>
      <c r="H21" s="1">
        <f t="shared" si="2"/>
        <v>1533.3999999999978</v>
      </c>
      <c r="I21" s="1">
        <f t="shared" si="1"/>
        <v>12976.399999999998</v>
      </c>
    </row>
    <row r="22" spans="1:9" ht="18">
      <c r="A22" s="31" t="s">
        <v>15</v>
      </c>
      <c r="B22" s="52">
        <f>482.9+15.7</f>
        <v>498.59999999999997</v>
      </c>
      <c r="C22" s="53">
        <v>1388.5</v>
      </c>
      <c r="D22" s="54">
        <f>14.2+80.1+19.7+105+3.5+1.3+30+84.1+0.1+72.2+54.8+15.1</f>
        <v>480.1</v>
      </c>
      <c r="E22" s="1">
        <f>D22/D17*100</f>
        <v>0.8811356941627744</v>
      </c>
      <c r="F22" s="1">
        <f t="shared" si="3"/>
        <v>96.28961091054956</v>
      </c>
      <c r="G22" s="1">
        <f t="shared" si="0"/>
        <v>34.57688152682751</v>
      </c>
      <c r="H22" s="1">
        <f t="shared" si="2"/>
        <v>18.499999999999943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6302.400000000003</v>
      </c>
      <c r="C23" s="53">
        <f>C17-C18-C19-C20-C21-C22</f>
        <v>12649.400000000016</v>
      </c>
      <c r="D23" s="53">
        <f>D17-D18-D19-D20-D21-D22</f>
        <v>3479.7999999999943</v>
      </c>
      <c r="E23" s="1">
        <f>D23/D17*100</f>
        <v>6.386536114450358</v>
      </c>
      <c r="F23" s="1">
        <f t="shared" si="3"/>
        <v>55.2138867732926</v>
      </c>
      <c r="G23" s="1">
        <f t="shared" si="0"/>
        <v>27.509605198665472</v>
      </c>
      <c r="H23" s="1">
        <f t="shared" si="2"/>
        <v>2822.600000000009</v>
      </c>
      <c r="I23" s="1">
        <f t="shared" si="1"/>
        <v>9169.600000000022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13080.9-2.7</f>
        <v>13078.199999999999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</f>
        <v>10416.900000000003</v>
      </c>
      <c r="E31" s="3">
        <f>D31/D134*100</f>
        <v>5.808704050462662</v>
      </c>
      <c r="F31" s="3">
        <f>D31/B31*100</f>
        <v>79.65086938569532</v>
      </c>
      <c r="G31" s="3">
        <f t="shared" si="0"/>
        <v>27.759301600498866</v>
      </c>
      <c r="H31" s="3">
        <f aca="true" t="shared" si="4" ref="H31:H41">B31-D31</f>
        <v>2661.2999999999956</v>
      </c>
      <c r="I31" s="3">
        <f t="shared" si="1"/>
        <v>27108.9</v>
      </c>
    </row>
    <row r="32" spans="1:9" ht="18">
      <c r="A32" s="31" t="s">
        <v>3</v>
      </c>
      <c r="B32" s="52">
        <f>9069.2-2.7</f>
        <v>9066.5</v>
      </c>
      <c r="C32" s="53">
        <f>28976.1-761.1</f>
        <v>28215</v>
      </c>
      <c r="D32" s="54">
        <f>1119.5+1121.1+1039.4+104.2+1079.5+1133.4+1048+1163.9</f>
        <v>7809</v>
      </c>
      <c r="E32" s="1">
        <f>D32/D31*100</f>
        <v>74.96472079025428</v>
      </c>
      <c r="F32" s="1">
        <f t="shared" si="3"/>
        <v>86.13025974742182</v>
      </c>
      <c r="G32" s="1">
        <f t="shared" si="0"/>
        <v>27.67676767676768</v>
      </c>
      <c r="H32" s="1">
        <f t="shared" si="4"/>
        <v>1257.5</v>
      </c>
      <c r="I32" s="1">
        <f t="shared" si="1"/>
        <v>20406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</f>
        <v>483.4</v>
      </c>
      <c r="E34" s="1">
        <f>D34/D31*100</f>
        <v>4.640536051992434</v>
      </c>
      <c r="F34" s="1">
        <f t="shared" si="3"/>
        <v>50.81467465573426</v>
      </c>
      <c r="G34" s="1">
        <f t="shared" si="0"/>
        <v>27.89704524469067</v>
      </c>
      <c r="H34" s="1">
        <f t="shared" si="4"/>
        <v>467.9</v>
      </c>
      <c r="I34" s="1">
        <f t="shared" si="1"/>
        <v>1249.4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0.9513386900133434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3.6+3.6+7.2</f>
        <v>14.4</v>
      </c>
      <c r="E36" s="1">
        <f>D36/D31*100</f>
        <v>0.1382369034933617</v>
      </c>
      <c r="F36" s="1">
        <f t="shared" si="3"/>
        <v>41.86046511627907</v>
      </c>
      <c r="G36" s="1">
        <f t="shared" si="0"/>
        <v>31.858407079646017</v>
      </c>
      <c r="H36" s="1">
        <f t="shared" si="4"/>
        <v>20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2011.0000000000032</v>
      </c>
      <c r="E37" s="1">
        <f>D37/D31*100</f>
        <v>19.305167564246588</v>
      </c>
      <c r="F37" s="1">
        <f t="shared" si="3"/>
        <v>71.63211512431445</v>
      </c>
      <c r="G37" s="1">
        <f t="shared" si="0"/>
        <v>29.49761642830953</v>
      </c>
      <c r="H37" s="1">
        <f>B37-D37</f>
        <v>796.3999999999955</v>
      </c>
      <c r="I37" s="1">
        <f t="shared" si="1"/>
        <v>4806.5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370.4+40.7</f>
        <v>411.09999999999997</v>
      </c>
      <c r="C41" s="56">
        <f>1079.9+40.7</f>
        <v>1120.6000000000001</v>
      </c>
      <c r="D41" s="57">
        <f>39.9+10-0.1+63.8+32.1+23.9</f>
        <v>169.6</v>
      </c>
      <c r="E41" s="3">
        <f>D41/D134*100</f>
        <v>0.0945728774355583</v>
      </c>
      <c r="F41" s="3">
        <f>D41/B41*100</f>
        <v>41.25516905862321</v>
      </c>
      <c r="G41" s="3">
        <f t="shared" si="0"/>
        <v>15.134749241477778</v>
      </c>
      <c r="H41" s="3">
        <f t="shared" si="4"/>
        <v>241.49999999999997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1956.8+124.7</f>
        <v>2081.5</v>
      </c>
      <c r="C43" s="56">
        <f>6105.1+0.1</f>
        <v>6105.200000000001</v>
      </c>
      <c r="D43" s="57">
        <f>179.7+225.2+3.4+199.4+211.8+7.4+5.4+7.6+190.5+3.4+230.5+100.1+236.3+13.2+11.9+20.5</f>
        <v>1646.3000000000002</v>
      </c>
      <c r="E43" s="3">
        <f>D43/D134*100</f>
        <v>0.9180149063806584</v>
      </c>
      <c r="F43" s="3">
        <f>D43/B43*100</f>
        <v>79.09200096084555</v>
      </c>
      <c r="G43" s="3">
        <f aca="true" t="shared" si="5" ref="G43:G73">D43/C43*100</f>
        <v>26.965537574526632</v>
      </c>
      <c r="H43" s="3">
        <f>B43-D43</f>
        <v>435.1999999999998</v>
      </c>
      <c r="I43" s="3">
        <f aca="true" t="shared" si="6" ref="I43:I74">C43-D43</f>
        <v>4458.900000000001</v>
      </c>
    </row>
    <row r="44" spans="1:9" ht="18">
      <c r="A44" s="31" t="s">
        <v>3</v>
      </c>
      <c r="B44" s="52">
        <v>1681.1</v>
      </c>
      <c r="C44" s="53">
        <f>5484.1-124.7</f>
        <v>5359.400000000001</v>
      </c>
      <c r="D44" s="54">
        <f>179.7+201.3+187+211.8+190.5+230.5+236.3</f>
        <v>1437.1</v>
      </c>
      <c r="E44" s="1">
        <f>D44/D43*100</f>
        <v>87.29271700176152</v>
      </c>
      <c r="F44" s="1">
        <f aca="true" t="shared" si="7" ref="F44:F71">D44/B44*100</f>
        <v>85.48569389090477</v>
      </c>
      <c r="G44" s="1">
        <f t="shared" si="5"/>
        <v>26.814568795014367</v>
      </c>
      <c r="H44" s="1">
        <f aca="true" t="shared" si="8" ref="H44:H71">B44-D44</f>
        <v>244</v>
      </c>
      <c r="I44" s="1">
        <f t="shared" si="6"/>
        <v>3922.3000000000006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0.6195711595699446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f>204.5+23.1</f>
        <v>227.6</v>
      </c>
      <c r="C47" s="53">
        <f>358+23.1</f>
        <v>381.1</v>
      </c>
      <c r="D47" s="54">
        <f>23.1+2.7+0.5+0.4+5.2+0.6+99.9+12.6+20.5</f>
        <v>165.5</v>
      </c>
      <c r="E47" s="1">
        <f>D47/D43*100</f>
        <v>10.052845775375083</v>
      </c>
      <c r="F47" s="1">
        <f t="shared" si="7"/>
        <v>72.71528998242532</v>
      </c>
      <c r="G47" s="1">
        <f t="shared" si="5"/>
        <v>43.42692206769876</v>
      </c>
      <c r="H47" s="1">
        <f t="shared" si="8"/>
        <v>62.099999999999994</v>
      </c>
      <c r="I47" s="1">
        <f t="shared" si="6"/>
        <v>215.60000000000002</v>
      </c>
    </row>
    <row r="48" spans="1:9" ht="18.75" thickBot="1">
      <c r="A48" s="31" t="s">
        <v>35</v>
      </c>
      <c r="B48" s="53">
        <f>B43-B44-B47-B46-B45</f>
        <v>161.5000000000001</v>
      </c>
      <c r="C48" s="53">
        <f>C43-C44-C47-C46-C45</f>
        <v>328.60000000000014</v>
      </c>
      <c r="D48" s="53">
        <f>D43-D44-D47-D46-D45</f>
        <v>33.50000000000027</v>
      </c>
      <c r="E48" s="1">
        <f>D48/D43*100</f>
        <v>2.034866063293462</v>
      </c>
      <c r="F48" s="1">
        <f t="shared" si="7"/>
        <v>20.74303405572771</v>
      </c>
      <c r="G48" s="1">
        <f t="shared" si="5"/>
        <v>10.194765672550291</v>
      </c>
      <c r="H48" s="1">
        <f t="shared" si="8"/>
        <v>127.99999999999984</v>
      </c>
      <c r="I48" s="1">
        <f t="shared" si="6"/>
        <v>295.09999999999985</v>
      </c>
    </row>
    <row r="49" spans="1:9" ht="18.75" thickBot="1">
      <c r="A49" s="30" t="s">
        <v>4</v>
      </c>
      <c r="B49" s="55">
        <f>4149.9+160.1</f>
        <v>4310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</f>
        <v>3300.6000000000004</v>
      </c>
      <c r="E49" s="3">
        <f>D49/D134*100</f>
        <v>1.8404907975460127</v>
      </c>
      <c r="F49" s="3">
        <f>D49/B49*100</f>
        <v>76.58004640371232</v>
      </c>
      <c r="G49" s="3">
        <f t="shared" si="5"/>
        <v>27.187360998995082</v>
      </c>
      <c r="H49" s="3">
        <f>B49-D49</f>
        <v>1009.3999999999996</v>
      </c>
      <c r="I49" s="3">
        <f t="shared" si="6"/>
        <v>8839.599999999999</v>
      </c>
    </row>
    <row r="50" spans="1:9" ht="18">
      <c r="A50" s="31" t="s">
        <v>3</v>
      </c>
      <c r="B50" s="52">
        <v>2552.9</v>
      </c>
      <c r="C50" s="53">
        <f>7727-234.9</f>
        <v>7492.1</v>
      </c>
      <c r="D50" s="54">
        <f>282.8+343.5+279.8+360.5+269.9+364.8-0.1+7.2+231.6+28.9</f>
        <v>2168.9</v>
      </c>
      <c r="E50" s="1">
        <f>D50/D49*100</f>
        <v>65.71229473429074</v>
      </c>
      <c r="F50" s="1">
        <f t="shared" si="7"/>
        <v>84.95828273727918</v>
      </c>
      <c r="G50" s="1">
        <f t="shared" si="5"/>
        <v>28.94915978163666</v>
      </c>
      <c r="H50" s="1">
        <f t="shared" si="8"/>
        <v>384</v>
      </c>
      <c r="I50" s="1">
        <f t="shared" si="6"/>
        <v>5323.200000000001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2.4+4.2+4.2+8.7+3.1+5.2-0.1+2.3+6.7</f>
        <v>36.7</v>
      </c>
      <c r="E52" s="1">
        <f>D52/D49*100</f>
        <v>1.1119190450221172</v>
      </c>
      <c r="F52" s="1">
        <f t="shared" si="7"/>
        <v>35.87487781036168</v>
      </c>
      <c r="G52" s="1">
        <f t="shared" si="5"/>
        <v>11.292307692307693</v>
      </c>
      <c r="H52" s="1">
        <f t="shared" si="8"/>
        <v>65.6</v>
      </c>
      <c r="I52" s="1">
        <f t="shared" si="6"/>
        <v>288.3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</f>
        <v>185.09999999999997</v>
      </c>
      <c r="E53" s="1">
        <f>D53/D49*100</f>
        <v>5.6080712597709494</v>
      </c>
      <c r="F53" s="1">
        <f t="shared" si="7"/>
        <v>73.65698368483882</v>
      </c>
      <c r="G53" s="1">
        <f t="shared" si="5"/>
        <v>34.6564313798914</v>
      </c>
      <c r="H53" s="1">
        <f t="shared" si="8"/>
        <v>66.20000000000005</v>
      </c>
      <c r="I53" s="1">
        <f t="shared" si="6"/>
        <v>349.00000000000006</v>
      </c>
    </row>
    <row r="54" spans="1:9" ht="18.75" thickBot="1">
      <c r="A54" s="31" t="s">
        <v>35</v>
      </c>
      <c r="B54" s="53">
        <f>B49-B50-B53-B52-B51</f>
        <v>1403.5</v>
      </c>
      <c r="C54" s="53">
        <f>C49-C50-C53-C52-C51</f>
        <v>3779.2999999999984</v>
      </c>
      <c r="D54" s="53">
        <f>D49-D50-D53-D52-D51</f>
        <v>909.9000000000003</v>
      </c>
      <c r="E54" s="1">
        <f>D54/D49*100</f>
        <v>27.567714960916206</v>
      </c>
      <c r="F54" s="1">
        <f t="shared" si="7"/>
        <v>64.83078019237622</v>
      </c>
      <c r="G54" s="1">
        <f t="shared" si="5"/>
        <v>24.075887069033968</v>
      </c>
      <c r="H54" s="1">
        <f t="shared" si="8"/>
        <v>493.5999999999997</v>
      </c>
      <c r="I54" s="1">
        <f>C54-D54</f>
        <v>2869.399999999998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946.7+21.6</f>
        <v>968.3000000000001</v>
      </c>
      <c r="C56" s="56">
        <f>3908.9-890.1</f>
        <v>3018.8</v>
      </c>
      <c r="D56" s="57">
        <f>128-60.9+102.5+11.8+75.2+16.7+4.5+87.9+0.1+68.6+30.5+35.2+2.4+30+93-9.8+0.1+1.7+68.5+10.2+1.8+24.5</f>
        <v>722.5000000000001</v>
      </c>
      <c r="E56" s="3">
        <f>D56/D134*100</f>
        <v>0.4028826883678708</v>
      </c>
      <c r="F56" s="3">
        <f>D56/B56*100</f>
        <v>74.61530517401633</v>
      </c>
      <c r="G56" s="3">
        <f t="shared" si="5"/>
        <v>23.93335100039751</v>
      </c>
      <c r="H56" s="3">
        <f>B56-D56</f>
        <v>245.79999999999995</v>
      </c>
      <c r="I56" s="3">
        <f t="shared" si="6"/>
        <v>2296.3</v>
      </c>
    </row>
    <row r="57" spans="1:9" ht="18">
      <c r="A57" s="31" t="s">
        <v>3</v>
      </c>
      <c r="B57" s="52">
        <v>758.9</v>
      </c>
      <c r="C57" s="53">
        <f>2589.6-887.6</f>
        <v>1702</v>
      </c>
      <c r="D57" s="54">
        <f>128-60.9+102.5+75.2+87.9+68.6+30+93+68.5</f>
        <v>592.8000000000001</v>
      </c>
      <c r="E57" s="1">
        <f>D57/D56*100</f>
        <v>82.0484429065744</v>
      </c>
      <c r="F57" s="1">
        <f t="shared" si="7"/>
        <v>78.11305837396233</v>
      </c>
      <c r="G57" s="1">
        <f t="shared" si="5"/>
        <v>34.82961222091657</v>
      </c>
      <c r="H57" s="1">
        <f t="shared" si="8"/>
        <v>166.0999999999999</v>
      </c>
      <c r="I57" s="1">
        <f t="shared" si="6"/>
        <v>1109.1999999999998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f>297.4-9.5</f>
        <v>287.9</v>
      </c>
      <c r="D59" s="54">
        <f>4.5+4.5+30.5+35.2+10+24.5</f>
        <v>109.2</v>
      </c>
      <c r="E59" s="1">
        <f>D59/D56*100</f>
        <v>15.11418685121107</v>
      </c>
      <c r="F59" s="1">
        <f t="shared" si="7"/>
        <v>74.43762781186095</v>
      </c>
      <c r="G59" s="1">
        <f t="shared" si="5"/>
        <v>37.92983674887114</v>
      </c>
      <c r="H59" s="1">
        <f t="shared" si="8"/>
        <v>37.499999999999986</v>
      </c>
      <c r="I59" s="1">
        <f t="shared" si="6"/>
        <v>178.7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62.7000000000001</v>
      </c>
      <c r="C61" s="53">
        <f>C56-C57-C59-C60-C58</f>
        <v>300.20000000000005</v>
      </c>
      <c r="D61" s="53">
        <f>D56-D57-D59-D60-D58</f>
        <v>20.500000000000043</v>
      </c>
      <c r="E61" s="1">
        <f>D61/D56*100</f>
        <v>2.837370242214538</v>
      </c>
      <c r="F61" s="1">
        <f t="shared" si="7"/>
        <v>32.69537480063797</v>
      </c>
      <c r="G61" s="1">
        <f t="shared" si="5"/>
        <v>6.828780812791485</v>
      </c>
      <c r="H61" s="1">
        <f t="shared" si="8"/>
        <v>42.20000000000006</v>
      </c>
      <c r="I61" s="1">
        <f t="shared" si="6"/>
        <v>279.7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15763+758.2</f>
        <v>16521.2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</f>
        <v>12466.099999999999</v>
      </c>
      <c r="E87" s="3">
        <f>D87/D134*100</f>
        <v>6.951385303062578</v>
      </c>
      <c r="F87" s="3">
        <f aca="true" t="shared" si="11" ref="F87:F92">D87/B87*100</f>
        <v>75.45517274774228</v>
      </c>
      <c r="G87" s="3">
        <f t="shared" si="9"/>
        <v>27.725240753508434</v>
      </c>
      <c r="H87" s="3">
        <f aca="true" t="shared" si="12" ref="H87:H92">B87-D87</f>
        <v>4055.100000000002</v>
      </c>
      <c r="I87" s="3">
        <f t="shared" si="10"/>
        <v>32496.9</v>
      </c>
    </row>
    <row r="88" spans="1:9" ht="18">
      <c r="A88" s="31" t="s">
        <v>3</v>
      </c>
      <c r="B88" s="52">
        <f>12742.6+3.7</f>
        <v>12746.300000000001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3.8+55.8+877.5+206+1.6+755.1+834.4+26.6+41.3+1268.7+0.5+8.5+536.6+685.6+565+6.3-0.1+21.4+100.1+302.4+492.5+445.4+29.6+0.1+201.4+262.7+1370.2+24.4-0.1+35.6+18.8+8.4+764.2+651.1+17.3+9.9+12+37.6</f>
        <v>10678.199999999999</v>
      </c>
      <c r="E88" s="1">
        <f>D88/D87*100</f>
        <v>85.65790423628881</v>
      </c>
      <c r="F88" s="1">
        <f t="shared" si="11"/>
        <v>83.7748993825659</v>
      </c>
      <c r="G88" s="1">
        <f t="shared" si="9"/>
        <v>27.6466125896142</v>
      </c>
      <c r="H88" s="1">
        <f t="shared" si="12"/>
        <v>2068.100000000002</v>
      </c>
      <c r="I88" s="1">
        <f t="shared" si="10"/>
        <v>27945.700000000004</v>
      </c>
    </row>
    <row r="89" spans="1:9" ht="18">
      <c r="A89" s="31" t="s">
        <v>33</v>
      </c>
      <c r="B89" s="52">
        <f>944.8+51.3</f>
        <v>996.0999999999999</v>
      </c>
      <c r="C89" s="53">
        <f>1866.3+51.3</f>
        <v>1917.6</v>
      </c>
      <c r="D89" s="54">
        <f>125+55.5+51.3+1.7-0.1+10.4+5.3+280.6+162.7+2.2</f>
        <v>694.6000000000001</v>
      </c>
      <c r="E89" s="1">
        <f>D89/D87*100</f>
        <v>5.571911022693547</v>
      </c>
      <c r="F89" s="1">
        <f t="shared" si="11"/>
        <v>69.73195462302984</v>
      </c>
      <c r="G89" s="1">
        <f t="shared" si="9"/>
        <v>36.22236128493952</v>
      </c>
      <c r="H89" s="1">
        <f t="shared" si="12"/>
        <v>301.4999999999998</v>
      </c>
      <c r="I89" s="1">
        <f t="shared" si="10"/>
        <v>1222.9999999999998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2778.7999999999997</v>
      </c>
      <c r="C91" s="53">
        <f>C87-C88-C89-C90</f>
        <v>4421.499999999998</v>
      </c>
      <c r="D91" s="53">
        <f>D87-D88-D89-D90</f>
        <v>1093.2999999999995</v>
      </c>
      <c r="E91" s="1">
        <f>D91/D87*100</f>
        <v>8.770184741017637</v>
      </c>
      <c r="F91" s="1">
        <f t="shared" si="11"/>
        <v>39.344321289765354</v>
      </c>
      <c r="G91" s="1">
        <f>D91/C91*100</f>
        <v>24.726902634852426</v>
      </c>
      <c r="H91" s="1">
        <f t="shared" si="12"/>
        <v>1685.5000000000002</v>
      </c>
      <c r="I91" s="1">
        <f>C91-D91</f>
        <v>3328.199999999999</v>
      </c>
    </row>
    <row r="92" spans="1:9" ht="19.5" thickBot="1">
      <c r="A92" s="15" t="s">
        <v>12</v>
      </c>
      <c r="B92" s="64">
        <f>13718+3989.1</f>
        <v>17707.1</v>
      </c>
      <c r="C92" s="75">
        <f>39290.3+3989.1</f>
        <v>43279.4</v>
      </c>
      <c r="D92" s="57">
        <f>2618.9+2514.7+108.2+3415.7+1160.5+185.2+4.1+84.7+287.5+200+100+150+100+100+200+100+100</f>
        <v>11429.500000000002</v>
      </c>
      <c r="E92" s="3">
        <f>D92/D134*100</f>
        <v>6.373353199585577</v>
      </c>
      <c r="F92" s="3">
        <f t="shared" si="11"/>
        <v>64.5475543708456</v>
      </c>
      <c r="G92" s="3">
        <f>D92/C92*100</f>
        <v>26.408637827696317</v>
      </c>
      <c r="H92" s="3">
        <f t="shared" si="12"/>
        <v>6277.599999999997</v>
      </c>
      <c r="I92" s="3">
        <f>C92-D92</f>
        <v>31849.9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2132.8+34.8</f>
        <v>2167.6000000000004</v>
      </c>
      <c r="C98" s="110">
        <f>5290.2+873.6</f>
        <v>6163.8</v>
      </c>
      <c r="D98" s="94">
        <f>111.6+19.4+112.6-0.1+0.9+99.9+111.6+6.9+7.2+47.9+73.3+25.9+28.7+425.6+10.7+10.8+95.5+241.7+128.5+184.1+105.5+17.7</f>
        <v>1865.9</v>
      </c>
      <c r="E98" s="27">
        <f>D98/D134*100</f>
        <v>1.0404689387205674</v>
      </c>
      <c r="F98" s="27">
        <f>D98/B98*100</f>
        <v>86.08138032847388</v>
      </c>
      <c r="G98" s="27">
        <f aca="true" t="shared" si="13" ref="G98:G111">D98/C98*100</f>
        <v>30.27191018527532</v>
      </c>
      <c r="H98" s="27">
        <f>B98-D98</f>
        <v>301.7000000000003</v>
      </c>
      <c r="I98" s="27">
        <f aca="true" t="shared" si="14" ref="I98:I132">C98-D98</f>
        <v>4297.9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f>1933.3+40</f>
        <v>1973.3</v>
      </c>
      <c r="C100" s="54">
        <f>4699.6+1.8+903.3</f>
        <v>5604.700000000001</v>
      </c>
      <c r="D100" s="54">
        <f>111.4+112.6+0.9+99.8+111.4+47.6+73.3-0.9+24.7+28.7+415.6+4.4+7.7+94.7+205.4+127.9+182.3+101.7</f>
        <v>1749.2000000000005</v>
      </c>
      <c r="E100" s="1">
        <f>D100/D98*100</f>
        <v>93.74564553298679</v>
      </c>
      <c r="F100" s="1">
        <f aca="true" t="shared" si="15" ref="F100:F132">D100/B100*100</f>
        <v>88.64338924644</v>
      </c>
      <c r="G100" s="1">
        <f t="shared" si="13"/>
        <v>31.209520580941003</v>
      </c>
      <c r="H100" s="1">
        <f>B100-D100</f>
        <v>224.09999999999945</v>
      </c>
      <c r="I100" s="1">
        <f t="shared" si="14"/>
        <v>3855.5</v>
      </c>
    </row>
    <row r="101" spans="1:9" ht="18.75" thickBot="1">
      <c r="A101" s="102" t="s">
        <v>35</v>
      </c>
      <c r="B101" s="104">
        <f>B98-B99-B100</f>
        <v>176.8000000000004</v>
      </c>
      <c r="C101" s="104">
        <f>C98-C99-C100</f>
        <v>535.5999999999995</v>
      </c>
      <c r="D101" s="104">
        <f>D98-D99-D100</f>
        <v>116.69999999999959</v>
      </c>
      <c r="E101" s="100">
        <f>D101/D98*100</f>
        <v>6.254354467013215</v>
      </c>
      <c r="F101" s="100">
        <f t="shared" si="15"/>
        <v>66.00678733031636</v>
      </c>
      <c r="G101" s="100">
        <f t="shared" si="13"/>
        <v>21.788648244958868</v>
      </c>
      <c r="H101" s="100">
        <f>B101-D101</f>
        <v>60.10000000000082</v>
      </c>
      <c r="I101" s="100">
        <f t="shared" si="14"/>
        <v>418.89999999999986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6013.9000000000015</v>
      </c>
      <c r="C102" s="97">
        <f>SUM(C103:C131)-C110-C114+C132-C127-C128-C104-C107</f>
        <v>17428.7</v>
      </c>
      <c r="D102" s="97">
        <f>SUM(D103:D131)-D110-D114+D132-D127-D128-D104-D107</f>
        <v>3267.2999999999993</v>
      </c>
      <c r="E102" s="98">
        <f>D102/D134*100</f>
        <v>1.8219219483797142</v>
      </c>
      <c r="F102" s="98">
        <f>D102/B102*100</f>
        <v>54.32913749812931</v>
      </c>
      <c r="G102" s="98">
        <f t="shared" si="13"/>
        <v>18.74666498361897</v>
      </c>
      <c r="H102" s="98">
        <f>B102-D102</f>
        <v>2746.600000000002</v>
      </c>
      <c r="I102" s="98">
        <f t="shared" si="14"/>
        <v>14161.400000000001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7.6485171242310175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>
      <c r="A105" s="19" t="s">
        <v>109</v>
      </c>
      <c r="B105" s="84"/>
      <c r="C105" s="71">
        <v>857.5</v>
      </c>
      <c r="D105" s="83"/>
      <c r="E105" s="6">
        <f>D105/D102*100</f>
        <v>0</v>
      </c>
      <c r="F105" s="6"/>
      <c r="G105" s="6">
        <f t="shared" si="13"/>
        <v>0</v>
      </c>
      <c r="H105" s="6">
        <f t="shared" si="16"/>
        <v>0</v>
      </c>
      <c r="I105" s="6">
        <f t="shared" si="14"/>
        <v>857.5</v>
      </c>
    </row>
    <row r="106" spans="1:9" ht="34.5" customHeight="1">
      <c r="A106" s="19" t="s">
        <v>78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24.6</v>
      </c>
      <c r="C108" s="71">
        <v>75.5</v>
      </c>
      <c r="D108" s="83">
        <f>5.5+5.5+5.5</f>
        <v>16.5</v>
      </c>
      <c r="E108" s="6">
        <f>D108/D102*100</f>
        <v>0.505004131851988</v>
      </c>
      <c r="F108" s="6">
        <f t="shared" si="15"/>
        <v>67.07317073170731</v>
      </c>
      <c r="G108" s="6">
        <f t="shared" si="13"/>
        <v>21.85430463576159</v>
      </c>
      <c r="H108" s="6">
        <f t="shared" si="16"/>
        <v>8.100000000000001</v>
      </c>
      <c r="I108" s="6">
        <f t="shared" si="14"/>
        <v>59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149.7+2.5+4.1+81.3+2.1</f>
        <v>239.69999999999996</v>
      </c>
      <c r="E109" s="6">
        <f>D109/D102*100</f>
        <v>7.336332751813425</v>
      </c>
      <c r="F109" s="6">
        <f t="shared" si="15"/>
        <v>64.36627282491943</v>
      </c>
      <c r="G109" s="6">
        <f t="shared" si="13"/>
        <v>22.828571428571426</v>
      </c>
      <c r="H109" s="6">
        <f t="shared" si="16"/>
        <v>132.70000000000002</v>
      </c>
      <c r="I109" s="6">
        <f t="shared" si="14"/>
        <v>810.3000000000001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107.9</v>
      </c>
      <c r="C112" s="71">
        <f>488.6-250</f>
        <v>238.60000000000002</v>
      </c>
      <c r="D112" s="83">
        <v>4.9</v>
      </c>
      <c r="E112" s="6">
        <f>D112/D102*100</f>
        <v>0.14997092400452977</v>
      </c>
      <c r="F112" s="6">
        <f>D112/B112*100</f>
        <v>4.541241890639481</v>
      </c>
      <c r="G112" s="6">
        <f aca="true" t="shared" si="17" ref="G112:G132">D112/C112*100</f>
        <v>2.0536462699077953</v>
      </c>
      <c r="H112" s="6">
        <f t="shared" si="16"/>
        <v>103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13.5+13.4+14.3+0.8+6.9+0.4</f>
        <v>49.3</v>
      </c>
      <c r="E113" s="6">
        <f>D113/D102*100</f>
        <v>1.5088911333516974</v>
      </c>
      <c r="F113" s="6">
        <f t="shared" si="15"/>
        <v>77.03125</v>
      </c>
      <c r="G113" s="6">
        <f t="shared" si="17"/>
        <v>32.13820078226858</v>
      </c>
      <c r="H113" s="6">
        <f t="shared" si="16"/>
        <v>14.700000000000003</v>
      </c>
      <c r="I113" s="6">
        <f t="shared" si="14"/>
        <v>104.10000000000001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f>86.7+250+250</f>
        <v>586.7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586.7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0.49582223854558816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7.5322131423499545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f>69+1.2</f>
        <v>70.2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70.2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v>39.8</v>
      </c>
      <c r="C122" s="63">
        <v>178.8</v>
      </c>
      <c r="D122" s="87">
        <f>7.2+1.4</f>
        <v>8.6</v>
      </c>
      <c r="E122" s="21">
        <f>D122/D102*100</f>
        <v>0.2632142747834604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0.5+1.5</f>
        <v>2</v>
      </c>
      <c r="E123" s="21">
        <f>D123/D102*100</f>
        <v>0.06121262204266521</v>
      </c>
      <c r="F123" s="6">
        <f t="shared" si="15"/>
        <v>18.181818181818183</v>
      </c>
      <c r="G123" s="6">
        <f t="shared" si="17"/>
        <v>2.9585798816568047</v>
      </c>
      <c r="H123" s="6">
        <f t="shared" si="16"/>
        <v>9</v>
      </c>
      <c r="I123" s="6">
        <f t="shared" si="14"/>
        <v>65.6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f>50-19.6</f>
        <v>30.4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30.4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</f>
        <v>250.10000000000002</v>
      </c>
      <c r="E126" s="21">
        <f>D126/D102*100</f>
        <v>7.654638386435285</v>
      </c>
      <c r="F126" s="6">
        <f t="shared" si="15"/>
        <v>85.85650532097495</v>
      </c>
      <c r="G126" s="6">
        <f t="shared" si="17"/>
        <v>28.8067265607003</v>
      </c>
      <c r="H126" s="6">
        <f t="shared" si="16"/>
        <v>41.19999999999999</v>
      </c>
      <c r="I126" s="6">
        <f t="shared" si="14"/>
        <v>618.1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84.48620551779288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3.638544582167133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64.08961527867048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2.7545679919199344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8863.900000000001</v>
      </c>
      <c r="C133" s="88">
        <f>C41+C66+C69+C74+C76+C84+C98+C102+C96+C81+C94</f>
        <v>25573.100000000002</v>
      </c>
      <c r="D133" s="63">
        <f>D41+D66+D69+D74+D76+D84+D98+D102+D96+D81+D94</f>
        <v>5302.799999999999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238619.6</v>
      </c>
      <c r="C134" s="57">
        <f>C6+C17+C31+C41+C49+C56+C66+C69+C74+C76+C84+C87+C92+C98+C102+C96+C81+C94+C43</f>
        <v>624409.9</v>
      </c>
      <c r="D134" s="57">
        <f>D6+D17+D31+D41+D49+D56+D66+D69+D74+D76+D84+D87+D92+D98+D102+D96+D81+D94+D43</f>
        <v>179332.59999999998</v>
      </c>
      <c r="E134" s="40">
        <v>100</v>
      </c>
      <c r="F134" s="3">
        <f>D134/B134*100</f>
        <v>75.15417844971661</v>
      </c>
      <c r="G134" s="3">
        <f aca="true" t="shared" si="18" ref="G134:G140">D134/C134*100</f>
        <v>28.720332589217428</v>
      </c>
      <c r="H134" s="3">
        <f aca="true" t="shared" si="19" ref="H134:H140">B134-D134</f>
        <v>59287.00000000003</v>
      </c>
      <c r="I134" s="3">
        <f aca="true" t="shared" si="20" ref="I134:I140">C134-D134</f>
        <v>445077.30000000005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152504.39999999997</v>
      </c>
      <c r="C135" s="70">
        <f>C7+C18+C32+C50+C57+C88+C110+C114+C44+C127</f>
        <v>430869.50000000006</v>
      </c>
      <c r="D135" s="70">
        <f>D7+D18+D32+D50+D57+D88+D110+D114+D44+D127</f>
        <v>127916.5</v>
      </c>
      <c r="E135" s="6">
        <f>D135/D134*100</f>
        <v>71.32919502644808</v>
      </c>
      <c r="F135" s="6">
        <f aca="true" t="shared" si="21" ref="F135:F146">D135/B135*100</f>
        <v>83.87725206616992</v>
      </c>
      <c r="G135" s="6">
        <f t="shared" si="18"/>
        <v>29.687991375578914</v>
      </c>
      <c r="H135" s="6">
        <f t="shared" si="19"/>
        <v>24587.899999999965</v>
      </c>
      <c r="I135" s="20">
        <f t="shared" si="20"/>
        <v>302953.00000000006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34802.399999999994</v>
      </c>
      <c r="C136" s="71">
        <f>C10+C21+C34+C53+C59+C89+C47+C128+C104+C107</f>
        <v>64919.3</v>
      </c>
      <c r="D136" s="71">
        <f>D10+D21+D34+D53+D59+D89+D47+D128+D104+D107</f>
        <v>19978.6</v>
      </c>
      <c r="E136" s="6">
        <f>D136/D134*100</f>
        <v>11.140528827441303</v>
      </c>
      <c r="F136" s="6">
        <f t="shared" si="21"/>
        <v>57.40581109348781</v>
      </c>
      <c r="G136" s="6">
        <f t="shared" si="18"/>
        <v>30.774515436857758</v>
      </c>
      <c r="H136" s="6">
        <f t="shared" si="19"/>
        <v>14823.799999999996</v>
      </c>
      <c r="I136" s="20">
        <f t="shared" si="20"/>
        <v>44940.700000000004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5305.6</v>
      </c>
      <c r="E137" s="6">
        <f>D137/D134*100</f>
        <v>2.9585251092104845</v>
      </c>
      <c r="F137" s="6">
        <f t="shared" si="21"/>
        <v>68.54249024623414</v>
      </c>
      <c r="G137" s="6">
        <f t="shared" si="18"/>
        <v>26.105225867082606</v>
      </c>
      <c r="H137" s="6">
        <f t="shared" si="19"/>
        <v>2435</v>
      </c>
      <c r="I137" s="20">
        <f t="shared" si="20"/>
        <v>15018.299999999997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2551.5</v>
      </c>
      <c r="C138" s="70">
        <f>C11+C22+C100+C60+C36+C90</f>
        <v>8048.900000000001</v>
      </c>
      <c r="D138" s="70">
        <f>D11+D22+D100+D60+D36+D90</f>
        <v>2272.4000000000005</v>
      </c>
      <c r="E138" s="6">
        <f>D138/D134*100</f>
        <v>1.2671427280929406</v>
      </c>
      <c r="F138" s="6">
        <f t="shared" si="21"/>
        <v>89.0613364687439</v>
      </c>
      <c r="G138" s="6">
        <f t="shared" si="18"/>
        <v>28.232429276050148</v>
      </c>
      <c r="H138" s="6">
        <f t="shared" si="19"/>
        <v>279.09999999999945</v>
      </c>
      <c r="I138" s="20">
        <f t="shared" si="20"/>
        <v>5776.5</v>
      </c>
      <c r="K138" s="49"/>
      <c r="L138" s="106"/>
    </row>
    <row r="139" spans="1:12" ht="18.75">
      <c r="A139" s="25" t="s">
        <v>2</v>
      </c>
      <c r="B139" s="70">
        <f>B8+B19+B45+B51</f>
        <v>2945.7000000000003</v>
      </c>
      <c r="C139" s="70">
        <f>C8+C19+C45+C51</f>
        <v>7873.900000000001</v>
      </c>
      <c r="D139" s="70">
        <f>D8+D19+D45+D51</f>
        <v>1573</v>
      </c>
      <c r="E139" s="6">
        <f>D139/D134*100</f>
        <v>0.8771411332908797</v>
      </c>
      <c r="F139" s="6">
        <f t="shared" si="21"/>
        <v>53.39987099840445</v>
      </c>
      <c r="G139" s="6">
        <f t="shared" si="18"/>
        <v>19.97739366768691</v>
      </c>
      <c r="H139" s="6">
        <f t="shared" si="19"/>
        <v>1372.7000000000003</v>
      </c>
      <c r="I139" s="20">
        <f t="shared" si="20"/>
        <v>6300.900000000001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38075.00000000005</v>
      </c>
      <c r="C140" s="70">
        <f>C134-C135-C136-C137-C138-C139</f>
        <v>92374.39999999998</v>
      </c>
      <c r="D140" s="70">
        <f>D134-D135-D136-D137-D138-D139</f>
        <v>22286.499999999978</v>
      </c>
      <c r="E140" s="6">
        <f>D140/D134*100</f>
        <v>12.42746717551632</v>
      </c>
      <c r="F140" s="6">
        <f t="shared" si="21"/>
        <v>58.53315824031503</v>
      </c>
      <c r="G140" s="46">
        <f t="shared" si="18"/>
        <v>24.126273079987513</v>
      </c>
      <c r="H140" s="6">
        <f t="shared" si="19"/>
        <v>15788.500000000073</v>
      </c>
      <c r="I140" s="6">
        <f t="shared" si="20"/>
        <v>70087.9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>
      <c r="A149" s="25" t="s">
        <v>70</v>
      </c>
      <c r="B149" s="92">
        <v>1118.3</v>
      </c>
      <c r="C149" s="70">
        <v>1945.7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1118.3</v>
      </c>
      <c r="I149" s="6">
        <f t="shared" si="23"/>
        <v>1945.7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258350.9</v>
      </c>
      <c r="C151" s="94">
        <f>C134+C142+C146+C147+C143+C150+C149+C144+C148+C145</f>
        <v>671508.5999999999</v>
      </c>
      <c r="D151" s="94">
        <f>D134+D142+D146+D147+D143+D150+D149+D144+D148+D145</f>
        <v>191769.19999999998</v>
      </c>
      <c r="E151" s="27"/>
      <c r="F151" s="3">
        <f>D151/B151*100</f>
        <v>74.2281911926763</v>
      </c>
      <c r="G151" s="3">
        <f t="shared" si="22"/>
        <v>28.557966346224013</v>
      </c>
      <c r="H151" s="3">
        <f>B151-D151</f>
        <v>66581.70000000001</v>
      </c>
      <c r="I151" s="3">
        <f t="shared" si="23"/>
        <v>479739.3999999999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N40" sqref="N4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179332.59999999998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0" sqref="K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N40" sqref="N4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39" sqref="P3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179332.59999999998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2014-04-24T05:02:32Z</dcterms:modified>
  <cp:category/>
  <cp:version/>
  <cp:contentType/>
  <cp:contentStatus/>
</cp:coreProperties>
</file>